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жил" sheetId="1" r:id="rId1"/>
    <sheet name="ком.услуги" sheetId="2" r:id="rId2"/>
  </sheets>
  <definedNames>
    <definedName name="_xlnm.Print_Area" localSheetId="1">'ком.услуги'!$A$1:$E$52</definedName>
  </definedNames>
  <calcPr fullCalcOnLoad="1"/>
</workbook>
</file>

<file path=xl/sharedStrings.xml><?xml version="1.0" encoding="utf-8"?>
<sst xmlns="http://schemas.openxmlformats.org/spreadsheetml/2006/main" count="190" uniqueCount="74">
  <si>
    <t>( ПРИЛОЖЕНИЕ 1)</t>
  </si>
  <si>
    <t>Вид услуг</t>
  </si>
  <si>
    <t>Единицы</t>
  </si>
  <si>
    <t>измерения</t>
  </si>
  <si>
    <t xml:space="preserve"> - жилищный фонд  I категории</t>
  </si>
  <si>
    <t xml:space="preserve"> - жилищный фонд  II категории </t>
  </si>
  <si>
    <t xml:space="preserve"> - жилищный фонд  III категории</t>
  </si>
  <si>
    <t xml:space="preserve"> - жилищный фонд  IV категории</t>
  </si>
  <si>
    <t xml:space="preserve"> - жилищный фонд  V категории</t>
  </si>
  <si>
    <t xml:space="preserve"> - жилищный фонд  YI категории</t>
  </si>
  <si>
    <t xml:space="preserve"> - жилищный фонд  YII категории  </t>
  </si>
  <si>
    <t xml:space="preserve">2.Плата за капитальный ремонт для собственников жилья </t>
  </si>
  <si>
    <t>(с учетом налога на добавленную стоимость – 18 %)</t>
  </si>
  <si>
    <t>- жилищный фонд  I категории</t>
  </si>
  <si>
    <t xml:space="preserve">- жилищный фонд  II категории  </t>
  </si>
  <si>
    <t>- жилищный фонд  III категории</t>
  </si>
  <si>
    <t>- жилищный фонд  IY категории</t>
  </si>
  <si>
    <t>- жилищный фонд  Y категории</t>
  </si>
  <si>
    <t>- жилищный фонд YI категории</t>
  </si>
  <si>
    <t>- жилищный фонд YII категории</t>
  </si>
  <si>
    <t>Срок эксплуатации жилого дома:</t>
  </si>
  <si>
    <t xml:space="preserve"> -   20 лет и более</t>
  </si>
  <si>
    <t xml:space="preserve"> -   15-20 лет </t>
  </si>
  <si>
    <t xml:space="preserve"> -   10-15 лет</t>
  </si>
  <si>
    <t xml:space="preserve"> -   до 10 лет </t>
  </si>
  <si>
    <t xml:space="preserve"> -  центральное отопление </t>
  </si>
  <si>
    <t xml:space="preserve"> - ГВС (с ваннами 1500-1700 мм)</t>
  </si>
  <si>
    <t xml:space="preserve"> - ГВС (без ванн)</t>
  </si>
  <si>
    <t xml:space="preserve"> - ГВС (по счетчику)</t>
  </si>
  <si>
    <t xml:space="preserve"> Дома с водопроводом, ваннами 1500-1700 мм, оборудованными душами, канализацией и горячим водоснабжением </t>
  </si>
  <si>
    <t xml:space="preserve">  Дома с горячим водоснабжением, водопроводом, оборудованными умывальниками, мойками </t>
  </si>
  <si>
    <t xml:space="preserve">  Дома с водопроводом, канализацией без ванн с газоснабжением</t>
  </si>
  <si>
    <t xml:space="preserve">  Дома с водопроводом, канализацией без ванн</t>
  </si>
  <si>
    <t xml:space="preserve">  Дома с водопроводом без канализации</t>
  </si>
  <si>
    <t>Общежития с общими душевыми</t>
  </si>
  <si>
    <t>С общими кухнями и блоками душевых на этажах при жилых комнатах в каждой секции</t>
  </si>
  <si>
    <t>Уличные колонки</t>
  </si>
  <si>
    <t>Холодное водоснабжение по счетчику</t>
  </si>
  <si>
    <t>Канализация по счетчику</t>
  </si>
  <si>
    <r>
      <t xml:space="preserve">8.  Вывоз мусора </t>
    </r>
    <r>
      <rPr>
        <i/>
        <sz val="12"/>
        <rFont val="Times New Roman"/>
        <family val="1"/>
      </rPr>
      <t>(с НДС– 18 %)</t>
    </r>
  </si>
  <si>
    <t>( ПРИЛОЖЕНИЕ 2)</t>
  </si>
  <si>
    <r>
      <t>1.Содержание  жилищного фонда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</si>
  <si>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>3. Плата за наем муниципального жилья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без налога на добавленную стоимость – 18 %</t>
    </r>
    <r>
      <rPr>
        <i/>
        <sz val="12"/>
        <rFont val="Times New Roman"/>
        <family val="1"/>
      </rPr>
      <t>)</t>
    </r>
  </si>
  <si>
    <r>
      <t>4. Отопление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</si>
  <si>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 xml:space="preserve">5. Горячее водоснабжение </t>
    </r>
    <r>
      <rPr>
        <i/>
        <sz val="12"/>
        <rFont val="Times New Roman"/>
        <family val="1"/>
      </rPr>
      <t>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</si>
  <si>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 xml:space="preserve">6. Холодное водоснабжение </t>
    </r>
    <r>
      <rPr>
        <i/>
        <sz val="10"/>
        <rFont val="Times New Roman"/>
        <family val="1"/>
      </rPr>
      <t>(с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</si>
  <si>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>7.  Канализация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</si>
  <si>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>руб/м</t>
    </r>
    <r>
      <rPr>
        <sz val="10"/>
        <rFont val="Arial Cyr"/>
        <family val="0"/>
      </rPr>
      <t>²</t>
    </r>
    <r>
      <rPr>
        <sz val="10"/>
        <rFont val="Times New Roman"/>
        <family val="1"/>
      </rPr>
      <t xml:space="preserve"> в мес.</t>
    </r>
  </si>
  <si>
    <t>руб/чел в мес.</t>
  </si>
  <si>
    <r>
      <t>руб/м</t>
    </r>
    <r>
      <rPr>
        <sz val="10"/>
        <rFont val="Arial Cyr"/>
        <family val="0"/>
      </rPr>
      <t>³</t>
    </r>
  </si>
  <si>
    <t xml:space="preserve">  Дома с водопроводом, канализацией и ваннами с водонагревателями</t>
  </si>
  <si>
    <t>Вывоз  ЖБО  (выгребные  ямы)</t>
  </si>
  <si>
    <r>
      <t xml:space="preserve">4.  Вывоз мусора </t>
    </r>
    <r>
      <rPr>
        <i/>
        <sz val="12"/>
        <rFont val="Times New Roman"/>
        <family val="1"/>
      </rPr>
      <t>(с НДС– 18 %)</t>
    </r>
  </si>
  <si>
    <t>СТАВКИ  ОПЛАТЫ  ЖИЛИЩНЫХ  УСЛУГ</t>
  </si>
  <si>
    <t>СТАВКИ  ОПЛАТЫ  КОММУНАЛЬНЫХ  УСЛУГ</t>
  </si>
  <si>
    <t xml:space="preserve"> -  Дома постройки до 1945 года</t>
  </si>
  <si>
    <t xml:space="preserve"> -  Дома постройки 1946-1970 годов </t>
  </si>
  <si>
    <t xml:space="preserve"> -  Дома постройки 1971-1999 годов</t>
  </si>
  <si>
    <t xml:space="preserve"> -  Дома постройки после 1999 годов</t>
  </si>
  <si>
    <t xml:space="preserve">  МО   «Селивановское сельское поселение»</t>
  </si>
  <si>
    <t xml:space="preserve">Утверждено   решением   Совета   депутатов  </t>
  </si>
  <si>
    <r>
      <t>с 01.01.2012 г.</t>
    </r>
    <r>
      <rPr>
        <sz val="10"/>
        <rFont val="Times New Roman"/>
        <family val="1"/>
      </rPr>
      <t xml:space="preserve"> Ставки оплаты услуг в месяц</t>
    </r>
  </si>
  <si>
    <r>
      <t>с 01.07.2012 г.</t>
    </r>
    <r>
      <rPr>
        <sz val="10"/>
        <rFont val="Times New Roman"/>
        <family val="1"/>
      </rPr>
      <t xml:space="preserve"> Ставки оплаты услуг в месяц</t>
    </r>
  </si>
  <si>
    <r>
      <t>с 01.09.2012 г.</t>
    </r>
    <r>
      <rPr>
        <sz val="10"/>
        <rFont val="Times New Roman"/>
        <family val="1"/>
      </rPr>
      <t xml:space="preserve"> Ставки оплаты услуг в месяц</t>
    </r>
  </si>
  <si>
    <r>
      <t xml:space="preserve">5. Т/О газ.оборудования </t>
    </r>
    <r>
      <rPr>
        <i/>
        <sz val="12"/>
        <rFont val="Times New Roman"/>
        <family val="1"/>
      </rPr>
      <t>(с НДС– 18 %)</t>
    </r>
  </si>
  <si>
    <t>для населения МО «Селивановское сельское поселение» на 2012 г.</t>
  </si>
  <si>
    <t>от « ___ » _мая_ 2012г. № ___</t>
  </si>
  <si>
    <r>
      <t>с 01.01.2012 г.</t>
    </r>
    <r>
      <rPr>
        <sz val="10"/>
        <rFont val="Times New Roman"/>
        <family val="1"/>
      </rPr>
      <t xml:space="preserve">  Ставки оплаты услуг в месяц</t>
    </r>
  </si>
  <si>
    <r>
      <t>с 01.07.2012 г.</t>
    </r>
    <r>
      <rPr>
        <sz val="10"/>
        <rFont val="Times New Roman"/>
        <family val="1"/>
      </rPr>
      <t xml:space="preserve">  Ставки оплаты услуг в месяц</t>
    </r>
  </si>
  <si>
    <r>
      <t>с 01.09.2012 г.</t>
    </r>
    <r>
      <rPr>
        <sz val="10"/>
        <rFont val="Times New Roman"/>
        <family val="1"/>
      </rPr>
      <t xml:space="preserve">  Ставки оплаты услуг в месяц</t>
    </r>
  </si>
  <si>
    <r>
      <t>5. Теплоснабжение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</si>
  <si>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t>от « ___ » __мая_ 2012г. № ___</t>
  </si>
  <si>
    <t>МО   «Селивановское сельское поселение»</t>
  </si>
  <si>
    <t xml:space="preserve">Утверждено   решением   Совета   депутатов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</si>
</sst>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11">
    <font>
      <sz val="10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/>
    </xf>
    <xf numFmtId="0" fontId="5" fillId="0" borderId="1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G6" sqref="G6:G7"/>
    </sheetView>
  </sheetViews>
  <sheetFormatPr defaultColWidth="9.140625" defaultRowHeight="12.75" outlineLevelRow="1"/>
  <cols>
    <col min="1" max="1" width="52.00390625" style="0" customWidth="1"/>
    <col min="2" max="2" width="17.57421875" style="0" customWidth="1"/>
    <col min="3" max="3" width="14.00390625" style="1" customWidth="1"/>
    <col min="4" max="4" width="12.57421875" style="0" customWidth="1"/>
    <col min="5" max="5" width="13.00390625" style="0" customWidth="1"/>
  </cols>
  <sheetData>
    <row r="1" spans="1:5" ht="16.5" customHeight="1">
      <c r="A1" s="23" t="s">
        <v>60</v>
      </c>
      <c r="B1" s="23"/>
      <c r="C1" s="23"/>
      <c r="D1" s="23"/>
      <c r="E1" s="23"/>
    </row>
    <row r="2" spans="1:5" ht="15.75" customHeight="1">
      <c r="A2" s="23" t="s">
        <v>59</v>
      </c>
      <c r="B2" s="23"/>
      <c r="C2" s="23"/>
      <c r="D2" s="23"/>
      <c r="E2" s="23"/>
    </row>
    <row r="3" spans="1:5" ht="15.75">
      <c r="A3" s="22" t="s">
        <v>66</v>
      </c>
      <c r="B3" s="22"/>
      <c r="C3" s="22"/>
      <c r="D3" s="22"/>
      <c r="E3" s="22"/>
    </row>
    <row r="4" spans="1:5" ht="15.75">
      <c r="A4" s="22" t="s">
        <v>0</v>
      </c>
      <c r="B4" s="22"/>
      <c r="C4" s="22"/>
      <c r="D4" s="22"/>
      <c r="E4" s="22"/>
    </row>
    <row r="5" ht="18.75">
      <c r="A5" s="2"/>
    </row>
    <row r="6" spans="1:5" ht="18.75">
      <c r="A6" s="42" t="s">
        <v>53</v>
      </c>
      <c r="B6" s="42"/>
      <c r="C6" s="42"/>
      <c r="D6" s="42"/>
      <c r="E6" s="42"/>
    </row>
    <row r="7" spans="1:5" ht="19.5" thickBot="1">
      <c r="A7" s="41" t="s">
        <v>65</v>
      </c>
      <c r="B7" s="41"/>
      <c r="C7" s="41"/>
      <c r="D7" s="41"/>
      <c r="E7" s="41"/>
    </row>
    <row r="8" spans="1:5" ht="12.75">
      <c r="A8" s="29" t="s">
        <v>1</v>
      </c>
      <c r="B8" s="10" t="s">
        <v>2</v>
      </c>
      <c r="C8" s="31" t="s">
        <v>61</v>
      </c>
      <c r="D8" s="31" t="s">
        <v>62</v>
      </c>
      <c r="E8" s="31" t="s">
        <v>63</v>
      </c>
    </row>
    <row r="9" spans="1:5" ht="32.25" customHeight="1" thickBot="1">
      <c r="A9" s="30"/>
      <c r="B9" s="11" t="s">
        <v>3</v>
      </c>
      <c r="C9" s="30"/>
      <c r="D9" s="30"/>
      <c r="E9" s="30"/>
    </row>
    <row r="10" spans="1:5" ht="32.25" customHeight="1" thickBot="1">
      <c r="A10" s="38" t="s">
        <v>41</v>
      </c>
      <c r="B10" s="39"/>
      <c r="C10" s="39"/>
      <c r="D10" s="39"/>
      <c r="E10" s="40"/>
    </row>
    <row r="11" spans="1:5" ht="25.5" customHeight="1" thickBot="1">
      <c r="A11" s="12" t="s">
        <v>4</v>
      </c>
      <c r="B11" s="6" t="s">
        <v>47</v>
      </c>
      <c r="C11" s="7">
        <f>7.71*1.1*1.12*1.05*1.05+0.01</f>
        <v>10.4823388</v>
      </c>
      <c r="D11" s="7">
        <f>(C11+C58+C59)*1.06</f>
        <v>12.494807028</v>
      </c>
      <c r="E11" s="7">
        <f aca="true" t="shared" si="0" ref="E11:E16">D11*1.06</f>
        <v>13.24449544968</v>
      </c>
    </row>
    <row r="12" spans="1:5" ht="24.75" customHeight="1" thickBot="1">
      <c r="A12" s="12" t="s">
        <v>5</v>
      </c>
      <c r="B12" s="6" t="s">
        <v>47</v>
      </c>
      <c r="C12" s="7">
        <f>7.41*1.1*1.12*1.05*1.05</f>
        <v>10.064854800000004</v>
      </c>
      <c r="D12" s="7">
        <f>(C12+C58+C59)*1.06</f>
        <v>12.052273988000003</v>
      </c>
      <c r="E12" s="7">
        <f t="shared" si="0"/>
        <v>12.775410427280004</v>
      </c>
    </row>
    <row r="13" spans="1:5" ht="25.5" customHeight="1" thickBot="1">
      <c r="A13" s="12" t="s">
        <v>6</v>
      </c>
      <c r="B13" s="6" t="s">
        <v>47</v>
      </c>
      <c r="C13" s="7">
        <f>6.82*1.1*1.12*1.05*1.05</f>
        <v>9.2634696</v>
      </c>
      <c r="D13" s="7">
        <f>(C13+C58+C59)*1.06</f>
        <v>11.202805676</v>
      </c>
      <c r="E13" s="7">
        <f t="shared" si="0"/>
        <v>11.874974016560001</v>
      </c>
    </row>
    <row r="14" spans="1:5" ht="24.75" customHeight="1" thickBot="1">
      <c r="A14" s="12" t="s">
        <v>7</v>
      </c>
      <c r="B14" s="6" t="s">
        <v>47</v>
      </c>
      <c r="C14" s="7">
        <f>6.52*1.1*1.12*1.05*1.05</f>
        <v>8.855985600000002</v>
      </c>
      <c r="D14" s="7">
        <f>(C14+C58+C59)*1.06</f>
        <v>10.770872636000002</v>
      </c>
      <c r="E14" s="7">
        <f t="shared" si="0"/>
        <v>11.417124994160002</v>
      </c>
    </row>
    <row r="15" spans="1:5" ht="24.75" customHeight="1" thickBot="1">
      <c r="A15" s="12" t="s">
        <v>8</v>
      </c>
      <c r="B15" s="6" t="s">
        <v>47</v>
      </c>
      <c r="C15" s="7">
        <f>5.93*1.1*1.12*1.05*1.05</f>
        <v>8.054600400000002</v>
      </c>
      <c r="D15" s="7">
        <f>(C15+C58)*1.06</f>
        <v>9.359604324000001</v>
      </c>
      <c r="E15" s="7">
        <f t="shared" si="0"/>
        <v>9.921180583440002</v>
      </c>
    </row>
    <row r="16" spans="1:5" ht="27" customHeight="1" thickBot="1">
      <c r="A16" s="12" t="s">
        <v>9</v>
      </c>
      <c r="B16" s="6" t="s">
        <v>47</v>
      </c>
      <c r="C16" s="7">
        <f>4.15*1.1*1.12*1.05*1.05</f>
        <v>5.636862000000002</v>
      </c>
      <c r="D16" s="7">
        <f>(C16+C58)*1.06</f>
        <v>6.796801620000002</v>
      </c>
      <c r="E16" s="7">
        <f t="shared" si="0"/>
        <v>7.204609717200002</v>
      </c>
    </row>
    <row r="17" spans="1:5" ht="15.75" customHeight="1">
      <c r="A17" s="32" t="s">
        <v>11</v>
      </c>
      <c r="B17" s="33"/>
      <c r="C17" s="33"/>
      <c r="D17" s="33"/>
      <c r="E17" s="34"/>
    </row>
    <row r="18" spans="1:5" ht="13.5" thickBot="1">
      <c r="A18" s="35" t="s">
        <v>12</v>
      </c>
      <c r="B18" s="36"/>
      <c r="C18" s="36"/>
      <c r="D18" s="36"/>
      <c r="E18" s="37"/>
    </row>
    <row r="19" spans="1:5" ht="25.5" customHeight="1" thickBot="1">
      <c r="A19" s="12" t="s">
        <v>13</v>
      </c>
      <c r="B19" s="6" t="s">
        <v>47</v>
      </c>
      <c r="C19" s="7">
        <f>4.18*1.1*1.12*1.05*1.05</f>
        <v>5.677610400000002</v>
      </c>
      <c r="D19" s="7">
        <f>C19*1.06</f>
        <v>6.018267024000002</v>
      </c>
      <c r="E19" s="7">
        <f>D19*1.06</f>
        <v>6.3793630454400025</v>
      </c>
    </row>
    <row r="20" spans="1:5" ht="24.75" customHeight="1" thickBot="1">
      <c r="A20" s="12" t="s">
        <v>14</v>
      </c>
      <c r="B20" s="6" t="s">
        <v>47</v>
      </c>
      <c r="C20" s="7">
        <f>3.99*1.1*1.12*1.05*1.05</f>
        <v>5.4195372000000015</v>
      </c>
      <c r="D20" s="7">
        <f aca="true" t="shared" si="1" ref="D20:E24">C20*1.06</f>
        <v>5.744709432000002</v>
      </c>
      <c r="E20" s="7">
        <f t="shared" si="1"/>
        <v>6.089391997920003</v>
      </c>
    </row>
    <row r="21" spans="1:5" ht="23.25" customHeight="1" thickBot="1">
      <c r="A21" s="12" t="s">
        <v>15</v>
      </c>
      <c r="B21" s="6" t="s">
        <v>47</v>
      </c>
      <c r="C21" s="7">
        <f>3.88*1.1*1.12*1.05*1.05</f>
        <v>5.2701264000000005</v>
      </c>
      <c r="D21" s="7">
        <f t="shared" si="1"/>
        <v>5.586333984000001</v>
      </c>
      <c r="E21" s="7">
        <f t="shared" si="1"/>
        <v>5.921514023040001</v>
      </c>
    </row>
    <row r="22" spans="1:5" ht="24" customHeight="1" thickBot="1">
      <c r="A22" s="12" t="s">
        <v>16</v>
      </c>
      <c r="B22" s="6" t="s">
        <v>47</v>
      </c>
      <c r="C22" s="7">
        <f>3.8*1.1*1.12*1.05*1.05</f>
        <v>5.161464000000001</v>
      </c>
      <c r="D22" s="7">
        <f t="shared" si="1"/>
        <v>5.471151840000002</v>
      </c>
      <c r="E22" s="7">
        <f t="shared" si="1"/>
        <v>5.799420950400003</v>
      </c>
    </row>
    <row r="23" spans="1:5" ht="24.75" customHeight="1" thickBot="1">
      <c r="A23" s="12" t="s">
        <v>17</v>
      </c>
      <c r="B23" s="6" t="s">
        <v>47</v>
      </c>
      <c r="C23" s="7">
        <f>3.42*1.1*1.12*1.05*1.05</f>
        <v>4.645317600000001</v>
      </c>
      <c r="D23" s="7">
        <f t="shared" si="1"/>
        <v>4.924036656000001</v>
      </c>
      <c r="E23" s="7">
        <f t="shared" si="1"/>
        <v>5.219478855360001</v>
      </c>
    </row>
    <row r="24" spans="1:5" ht="27" customHeight="1" thickBot="1">
      <c r="A24" s="12" t="s">
        <v>18</v>
      </c>
      <c r="B24" s="6" t="s">
        <v>47</v>
      </c>
      <c r="C24" s="7">
        <f>3.04*1.1*1.12*1.05*1.05</f>
        <v>4.129171200000001</v>
      </c>
      <c r="D24" s="7">
        <f t="shared" si="1"/>
        <v>4.376921472000001</v>
      </c>
      <c r="E24" s="7">
        <f t="shared" si="1"/>
        <v>4.639536760320001</v>
      </c>
    </row>
    <row r="25" spans="1:5" ht="27" customHeight="1" thickBot="1">
      <c r="A25" s="38" t="s">
        <v>42</v>
      </c>
      <c r="B25" s="39"/>
      <c r="C25" s="39"/>
      <c r="D25" s="39"/>
      <c r="E25" s="40"/>
    </row>
    <row r="26" spans="1:5" ht="15.75">
      <c r="A26" s="13" t="s">
        <v>20</v>
      </c>
      <c r="B26" s="14"/>
      <c r="C26" s="14"/>
      <c r="D26" s="14"/>
      <c r="E26" s="14"/>
    </row>
    <row r="27" spans="1:5" ht="23.25" customHeight="1" thickBot="1">
      <c r="A27" s="12" t="s">
        <v>21</v>
      </c>
      <c r="B27" s="6" t="s">
        <v>47</v>
      </c>
      <c r="C27" s="7">
        <f>3.91*1.1*1.12*1.05*1.05</f>
        <v>5.3108748000000014</v>
      </c>
      <c r="D27" s="7">
        <f>C27*1.06</f>
        <v>5.629527288000002</v>
      </c>
      <c r="E27" s="7">
        <f>D27*1.06</f>
        <v>5.967298925280002</v>
      </c>
    </row>
    <row r="28" spans="1:5" ht="22.5" customHeight="1" thickBot="1">
      <c r="A28" s="12" t="s">
        <v>22</v>
      </c>
      <c r="B28" s="6" t="s">
        <v>47</v>
      </c>
      <c r="C28" s="7">
        <f>3.99*1.1*1.12*1.05*1.05</f>
        <v>5.4195372000000015</v>
      </c>
      <c r="D28" s="7">
        <f aca="true" t="shared" si="2" ref="D28:E57">C28*1.06</f>
        <v>5.744709432000002</v>
      </c>
      <c r="E28" s="7">
        <f t="shared" si="2"/>
        <v>6.089391997920003</v>
      </c>
    </row>
    <row r="29" spans="1:5" ht="24" customHeight="1" thickBot="1">
      <c r="A29" s="12" t="s">
        <v>23</v>
      </c>
      <c r="B29" s="6" t="s">
        <v>47</v>
      </c>
      <c r="C29" s="7">
        <f>4.18*1.1*1.12*1.05*1.05</f>
        <v>5.677610400000002</v>
      </c>
      <c r="D29" s="7">
        <f t="shared" si="2"/>
        <v>6.018267024000002</v>
      </c>
      <c r="E29" s="7">
        <f t="shared" si="2"/>
        <v>6.3793630454400025</v>
      </c>
    </row>
    <row r="30" spans="1:5" ht="27.75" customHeight="1" thickBot="1">
      <c r="A30" s="12" t="s">
        <v>24</v>
      </c>
      <c r="B30" s="6" t="s">
        <v>47</v>
      </c>
      <c r="C30" s="7">
        <f>4.37*1.1*1.12*1.05*1.05</f>
        <v>5.935683600000002</v>
      </c>
      <c r="D30" s="7">
        <f t="shared" si="2"/>
        <v>6.291824616000002</v>
      </c>
      <c r="E30" s="7">
        <f t="shared" si="2"/>
        <v>6.6693340929600025</v>
      </c>
    </row>
    <row r="31" spans="1:5" ht="16.5" hidden="1" outlineLevel="1" thickBot="1">
      <c r="A31" s="24" t="s">
        <v>43</v>
      </c>
      <c r="B31" s="27"/>
      <c r="C31" s="28"/>
      <c r="D31" s="7">
        <f t="shared" si="2"/>
        <v>0</v>
      </c>
      <c r="E31" s="15"/>
    </row>
    <row r="32" spans="1:5" ht="16.5" hidden="1" outlineLevel="1" thickBot="1">
      <c r="A32" s="12" t="s">
        <v>25</v>
      </c>
      <c r="B32" s="6" t="s">
        <v>47</v>
      </c>
      <c r="C32" s="7">
        <f>10.22*1.07*1.2121*1.4-0.01</f>
        <v>18.546717675999997</v>
      </c>
      <c r="D32" s="7">
        <f t="shared" si="2"/>
        <v>19.659520736559998</v>
      </c>
      <c r="E32" s="15"/>
    </row>
    <row r="33" spans="1:5" ht="16.5" hidden="1" outlineLevel="1" thickBot="1">
      <c r="A33" s="24" t="s">
        <v>44</v>
      </c>
      <c r="B33" s="27"/>
      <c r="C33" s="28"/>
      <c r="D33" s="7">
        <f t="shared" si="2"/>
        <v>0</v>
      </c>
      <c r="E33" s="15"/>
    </row>
    <row r="34" spans="1:5" ht="16.5" hidden="1" outlineLevel="1" thickBot="1">
      <c r="A34" s="12" t="s">
        <v>26</v>
      </c>
      <c r="B34" s="6" t="s">
        <v>48</v>
      </c>
      <c r="C34" s="7">
        <f>139.95*1.114*(100-18.32)/100*1.4</f>
        <v>178.279685136</v>
      </c>
      <c r="D34" s="7">
        <f t="shared" si="2"/>
        <v>188.97646624416</v>
      </c>
      <c r="E34" s="15"/>
    </row>
    <row r="35" spans="1:5" ht="16.5" hidden="1" outlineLevel="1" thickBot="1">
      <c r="A35" s="12" t="s">
        <v>27</v>
      </c>
      <c r="B35" s="6" t="s">
        <v>48</v>
      </c>
      <c r="C35" s="7">
        <f>113.26*1.114*(100-18.32)/100*1.4</f>
        <v>144.27979377280005</v>
      </c>
      <c r="D35" s="7">
        <f t="shared" si="2"/>
        <v>152.93658139916806</v>
      </c>
      <c r="E35" s="15"/>
    </row>
    <row r="36" spans="1:5" ht="16.5" hidden="1" outlineLevel="1" thickBot="1">
      <c r="A36" s="12" t="s">
        <v>28</v>
      </c>
      <c r="B36" s="6" t="s">
        <v>49</v>
      </c>
      <c r="C36" s="7">
        <f>43.68*1.114*(100-18.32)/100*1.4+0.01</f>
        <v>55.65313431040001</v>
      </c>
      <c r="D36" s="7">
        <f t="shared" si="2"/>
        <v>58.992322369024016</v>
      </c>
      <c r="E36" s="15"/>
    </row>
    <row r="37" spans="1:5" ht="16.5" hidden="1" outlineLevel="1" thickBot="1">
      <c r="A37" s="24" t="s">
        <v>45</v>
      </c>
      <c r="B37" s="25"/>
      <c r="C37" s="26"/>
      <c r="D37" s="7">
        <f t="shared" si="2"/>
        <v>0</v>
      </c>
      <c r="E37" s="15"/>
    </row>
    <row r="38" spans="1:5" ht="48" hidden="1" outlineLevel="1" thickBot="1">
      <c r="A38" s="16" t="s">
        <v>29</v>
      </c>
      <c r="B38" s="8" t="s">
        <v>48</v>
      </c>
      <c r="C38" s="9">
        <f>53.77*1.06*1.0974*1.166</f>
        <v>72.93053644008</v>
      </c>
      <c r="D38" s="7">
        <f t="shared" si="2"/>
        <v>77.30636862648481</v>
      </c>
      <c r="E38" s="15"/>
    </row>
    <row r="39" spans="1:5" ht="32.25" hidden="1" outlineLevel="1" thickBot="1">
      <c r="A39" s="16" t="s">
        <v>30</v>
      </c>
      <c r="B39" s="8" t="s">
        <v>48</v>
      </c>
      <c r="C39" s="9">
        <f>38.83*1.06*1.0974*1.166</f>
        <v>52.66677943031999</v>
      </c>
      <c r="D39" s="7">
        <f t="shared" si="2"/>
        <v>55.826786196139196</v>
      </c>
      <c r="E39" s="15"/>
    </row>
    <row r="40" spans="1:5" ht="32.25" hidden="1" outlineLevel="1" thickBot="1">
      <c r="A40" s="16" t="s">
        <v>50</v>
      </c>
      <c r="B40" s="8" t="s">
        <v>48</v>
      </c>
      <c r="C40" s="9">
        <f>67.34*1.06*1.0974*1.166</f>
        <v>91.33610421936</v>
      </c>
      <c r="D40" s="7">
        <f t="shared" si="2"/>
        <v>96.8162704725216</v>
      </c>
      <c r="E40" s="15"/>
    </row>
    <row r="41" spans="1:5" ht="32.25" hidden="1" outlineLevel="1" thickBot="1">
      <c r="A41" s="17" t="s">
        <v>31</v>
      </c>
      <c r="B41" s="8" t="s">
        <v>48</v>
      </c>
      <c r="C41" s="7">
        <f>44.73*1.06*1.0974*1.166</f>
        <v>60.66920020392</v>
      </c>
      <c r="D41" s="7">
        <f t="shared" si="2"/>
        <v>64.3093522161552</v>
      </c>
      <c r="E41" s="15"/>
    </row>
    <row r="42" spans="1:5" ht="16.5" hidden="1" outlineLevel="1" thickBot="1">
      <c r="A42" s="17" t="s">
        <v>32</v>
      </c>
      <c r="B42" s="8" t="s">
        <v>48</v>
      </c>
      <c r="C42" s="7">
        <f>35.88*1.06*1.0974*1.166</f>
        <v>48.665569043519994</v>
      </c>
      <c r="D42" s="7">
        <f t="shared" si="2"/>
        <v>51.5855031861312</v>
      </c>
      <c r="E42" s="15"/>
    </row>
    <row r="43" spans="1:5" ht="16.5" hidden="1" outlineLevel="1" thickBot="1">
      <c r="A43" s="17" t="s">
        <v>33</v>
      </c>
      <c r="B43" s="8" t="s">
        <v>48</v>
      </c>
      <c r="C43" s="7">
        <f>17.89*1.06*1.0974*1.166</f>
        <v>24.264967396559996</v>
      </c>
      <c r="D43" s="7">
        <f t="shared" si="2"/>
        <v>25.720865440353595</v>
      </c>
      <c r="E43" s="15"/>
    </row>
    <row r="44" spans="1:5" ht="16.5" hidden="1" outlineLevel="1" thickBot="1">
      <c r="A44" s="17" t="s">
        <v>34</v>
      </c>
      <c r="B44" s="8" t="s">
        <v>48</v>
      </c>
      <c r="C44" s="7">
        <f>30.47*1.06*1.0974*1.166</f>
        <v>41.327756096879995</v>
      </c>
      <c r="D44" s="7">
        <f t="shared" si="2"/>
        <v>43.807421462692794</v>
      </c>
      <c r="E44" s="15"/>
    </row>
    <row r="45" spans="1:5" ht="32.25" hidden="1" outlineLevel="1" thickBot="1">
      <c r="A45" s="17" t="s">
        <v>35</v>
      </c>
      <c r="B45" s="8" t="s">
        <v>48</v>
      </c>
      <c r="C45" s="7">
        <f>41.88*1.06*1.0974*1.166</f>
        <v>56.803624067520005</v>
      </c>
      <c r="D45" s="7">
        <f t="shared" si="2"/>
        <v>60.21184151157121</v>
      </c>
      <c r="E45" s="15"/>
    </row>
    <row r="46" spans="1:5" ht="16.5" hidden="1" outlineLevel="1" thickBot="1">
      <c r="A46" s="17" t="s">
        <v>36</v>
      </c>
      <c r="B46" s="8" t="s">
        <v>48</v>
      </c>
      <c r="C46" s="7">
        <f>14.94*1.06*1.0974*1.166</f>
        <v>20.26375700976</v>
      </c>
      <c r="D46" s="7">
        <f t="shared" si="2"/>
        <v>21.4795824303456</v>
      </c>
      <c r="E46" s="15"/>
    </row>
    <row r="47" spans="1:5" ht="16.5" hidden="1" outlineLevel="1" thickBot="1">
      <c r="A47" s="17" t="s">
        <v>37</v>
      </c>
      <c r="B47" s="6" t="s">
        <v>49</v>
      </c>
      <c r="C47" s="7">
        <f>9.83*1.06*1.0974*1.166</f>
        <v>13.33284681432</v>
      </c>
      <c r="D47" s="7">
        <f t="shared" si="2"/>
        <v>14.1328176231792</v>
      </c>
      <c r="E47" s="15"/>
    </row>
    <row r="48" spans="1:5" ht="16.5" hidden="1" outlineLevel="1" thickBot="1">
      <c r="A48" s="24" t="s">
        <v>46</v>
      </c>
      <c r="B48" s="27"/>
      <c r="C48" s="28"/>
      <c r="D48" s="7">
        <f t="shared" si="2"/>
        <v>0</v>
      </c>
      <c r="E48" s="15"/>
    </row>
    <row r="49" spans="1:5" ht="48" hidden="1" outlineLevel="1" thickBot="1">
      <c r="A49" s="16" t="s">
        <v>29</v>
      </c>
      <c r="B49" s="8" t="s">
        <v>48</v>
      </c>
      <c r="C49" s="9">
        <f>69.8*1.06*1.2003*1.155</f>
        <v>102.57300484199999</v>
      </c>
      <c r="D49" s="7">
        <f t="shared" si="2"/>
        <v>108.72738513252</v>
      </c>
      <c r="E49" s="15"/>
    </row>
    <row r="50" spans="1:5" ht="32.25" hidden="1" outlineLevel="1" thickBot="1">
      <c r="A50" s="12" t="s">
        <v>30</v>
      </c>
      <c r="B50" s="8" t="s">
        <v>48</v>
      </c>
      <c r="C50" s="7">
        <f>52.63*1.06*1.2003*1.155</f>
        <v>77.34122127270001</v>
      </c>
      <c r="D50" s="7">
        <f t="shared" si="2"/>
        <v>81.98169454906201</v>
      </c>
      <c r="E50" s="15"/>
    </row>
    <row r="51" spans="1:5" ht="32.25" hidden="1" outlineLevel="1" thickBot="1">
      <c r="A51" s="12" t="s">
        <v>50</v>
      </c>
      <c r="B51" s="8" t="s">
        <v>48</v>
      </c>
      <c r="C51" s="7">
        <f>55.21*1.06*1.2003*1.155</f>
        <v>81.13260168090001</v>
      </c>
      <c r="D51" s="7">
        <f t="shared" si="2"/>
        <v>86.00055778175401</v>
      </c>
      <c r="E51" s="15"/>
    </row>
    <row r="52" spans="1:5" ht="32.25" hidden="1" outlineLevel="1" thickBot="1">
      <c r="A52" s="12" t="s">
        <v>31</v>
      </c>
      <c r="B52" s="8" t="s">
        <v>48</v>
      </c>
      <c r="C52" s="7">
        <f>36.67*1.06*1.2003*1.155</f>
        <v>53.88756572430001</v>
      </c>
      <c r="D52" s="7">
        <f t="shared" si="2"/>
        <v>57.12081966775801</v>
      </c>
      <c r="E52" s="15"/>
    </row>
    <row r="53" spans="1:5" ht="16.5" hidden="1" outlineLevel="1" thickBot="1">
      <c r="A53" s="12" t="s">
        <v>32</v>
      </c>
      <c r="B53" s="8" t="s">
        <v>48</v>
      </c>
      <c r="C53" s="7">
        <f>29.42*1.06*1.2003*1.155</f>
        <v>43.233492871799996</v>
      </c>
      <c r="D53" s="7">
        <f t="shared" si="2"/>
        <v>45.827502444108</v>
      </c>
      <c r="E53" s="15"/>
    </row>
    <row r="54" spans="1:5" ht="16.5" hidden="1" outlineLevel="1" thickBot="1">
      <c r="A54" s="12" t="s">
        <v>34</v>
      </c>
      <c r="B54" s="8" t="s">
        <v>48</v>
      </c>
      <c r="C54" s="7">
        <f>34.82*1.06*1.2003*1.155</f>
        <v>51.16894023780001</v>
      </c>
      <c r="D54" s="7">
        <f t="shared" si="2"/>
        <v>54.239076652068015</v>
      </c>
      <c r="E54" s="15"/>
    </row>
    <row r="55" spans="1:5" ht="32.25" hidden="1" outlineLevel="1" thickBot="1">
      <c r="A55" s="12" t="s">
        <v>35</v>
      </c>
      <c r="B55" s="8" t="s">
        <v>48</v>
      </c>
      <c r="C55" s="7">
        <f>49.09*1.06*1.2003*1.155</f>
        <v>72.13909466610001</v>
      </c>
      <c r="D55" s="7">
        <f t="shared" si="2"/>
        <v>76.46744034606601</v>
      </c>
      <c r="E55" s="15"/>
    </row>
    <row r="56" spans="1:5" ht="16.5" hidden="1" outlineLevel="1" thickBot="1">
      <c r="A56" s="12" t="s">
        <v>38</v>
      </c>
      <c r="B56" s="6" t="s">
        <v>49</v>
      </c>
      <c r="C56" s="7">
        <f>8.06*1.06*1.2003*1.155</f>
        <v>11.8443899574</v>
      </c>
      <c r="D56" s="7">
        <f t="shared" si="2"/>
        <v>12.555053354844002</v>
      </c>
      <c r="E56" s="15"/>
    </row>
    <row r="57" spans="1:5" ht="16.5" hidden="1" outlineLevel="1" thickBot="1">
      <c r="A57" s="12" t="s">
        <v>51</v>
      </c>
      <c r="B57" s="8" t="s">
        <v>48</v>
      </c>
      <c r="C57" s="7">
        <f>10.03*1.18*1.82</f>
        <v>21.540428</v>
      </c>
      <c r="D57" s="7">
        <f t="shared" si="2"/>
        <v>22.83285368</v>
      </c>
      <c r="E57" s="15"/>
    </row>
    <row r="58" spans="1:5" ht="31.5" customHeight="1" collapsed="1" thickBot="1">
      <c r="A58" s="18" t="s">
        <v>52</v>
      </c>
      <c r="B58" s="6" t="s">
        <v>47</v>
      </c>
      <c r="C58" s="7">
        <f>0.69*1.07*1.05</f>
        <v>0.775215</v>
      </c>
      <c r="D58" s="7"/>
      <c r="E58" s="7"/>
    </row>
    <row r="59" spans="1:5" ht="29.25" customHeight="1" thickBot="1">
      <c r="A59" s="18" t="s">
        <v>64</v>
      </c>
      <c r="B59" s="6" t="s">
        <v>47</v>
      </c>
      <c r="C59" s="7">
        <v>0.53</v>
      </c>
      <c r="D59" s="7"/>
      <c r="E59" s="7"/>
    </row>
  </sheetData>
  <mergeCells count="18">
    <mergeCell ref="A48:C48"/>
    <mergeCell ref="A33:C33"/>
    <mergeCell ref="A8:A9"/>
    <mergeCell ref="C8:C9"/>
    <mergeCell ref="A17:E17"/>
    <mergeCell ref="A18:E18"/>
    <mergeCell ref="A25:E25"/>
    <mergeCell ref="A31:C31"/>
    <mergeCell ref="D8:D9"/>
    <mergeCell ref="E8:E9"/>
    <mergeCell ref="A3:E3"/>
    <mergeCell ref="A2:E2"/>
    <mergeCell ref="A1:E1"/>
    <mergeCell ref="A37:C37"/>
    <mergeCell ref="A7:E7"/>
    <mergeCell ref="A6:E6"/>
    <mergeCell ref="A4:E4"/>
    <mergeCell ref="A10:E10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E53"/>
  <sheetViews>
    <sheetView tabSelected="1" workbookViewId="0" topLeftCell="A1">
      <selection activeCell="G37" sqref="G37"/>
    </sheetView>
  </sheetViews>
  <sheetFormatPr defaultColWidth="9.140625" defaultRowHeight="12.75" outlineLevelRow="1"/>
  <cols>
    <col min="1" max="1" width="52.00390625" style="0" customWidth="1"/>
    <col min="2" max="2" width="17.57421875" style="0" customWidth="1"/>
    <col min="3" max="3" width="13.57421875" style="1" customWidth="1"/>
    <col min="4" max="5" width="13.140625" style="0" customWidth="1"/>
  </cols>
  <sheetData>
    <row r="1" spans="1:5" ht="19.5" customHeight="1">
      <c r="A1" s="23" t="s">
        <v>73</v>
      </c>
      <c r="B1" s="23"/>
      <c r="C1" s="23"/>
      <c r="D1" s="23"/>
      <c r="E1" s="23"/>
    </row>
    <row r="2" spans="1:5" ht="17.25" customHeight="1">
      <c r="A2" s="23" t="s">
        <v>72</v>
      </c>
      <c r="B2" s="23"/>
      <c r="C2" s="23"/>
      <c r="D2" s="23"/>
      <c r="E2" s="23"/>
    </row>
    <row r="3" spans="1:5" ht="15.75">
      <c r="A3" s="22" t="s">
        <v>71</v>
      </c>
      <c r="B3" s="22"/>
      <c r="C3" s="22"/>
      <c r="D3" s="22"/>
      <c r="E3" s="22"/>
    </row>
    <row r="4" spans="1:5" ht="15.75">
      <c r="A4" s="22" t="s">
        <v>40</v>
      </c>
      <c r="B4" s="22"/>
      <c r="C4" s="22"/>
      <c r="D4" s="22"/>
      <c r="E4" s="22"/>
    </row>
    <row r="5" ht="18.75">
      <c r="A5" s="2"/>
    </row>
    <row r="6" spans="1:5" ht="18.75">
      <c r="A6" s="42" t="s">
        <v>54</v>
      </c>
      <c r="B6" s="42"/>
      <c r="C6" s="42"/>
      <c r="D6" s="42"/>
      <c r="E6" s="42"/>
    </row>
    <row r="7" spans="1:5" ht="18.75">
      <c r="A7" s="51" t="s">
        <v>65</v>
      </c>
      <c r="B7" s="51"/>
      <c r="C7" s="51"/>
      <c r="D7" s="51"/>
      <c r="E7" s="51"/>
    </row>
    <row r="8" spans="1:5" ht="18.75">
      <c r="A8" s="21"/>
      <c r="B8" s="21"/>
      <c r="C8" s="21"/>
      <c r="D8" s="21"/>
      <c r="E8" s="21"/>
    </row>
    <row r="9" spans="1:5" ht="19.5" thickBot="1">
      <c r="A9" s="21"/>
      <c r="B9" s="21"/>
      <c r="C9" s="21"/>
      <c r="D9" s="21"/>
      <c r="E9" s="21"/>
    </row>
    <row r="10" spans="1:5" ht="12.75">
      <c r="A10" s="29" t="s">
        <v>1</v>
      </c>
      <c r="B10" s="10" t="s">
        <v>2</v>
      </c>
      <c r="C10" s="31" t="s">
        <v>67</v>
      </c>
      <c r="D10" s="31" t="s">
        <v>68</v>
      </c>
      <c r="E10" s="31" t="s">
        <v>69</v>
      </c>
    </row>
    <row r="11" spans="1:5" ht="30.75" customHeight="1" thickBot="1">
      <c r="A11" s="30"/>
      <c r="B11" s="11" t="s">
        <v>3</v>
      </c>
      <c r="C11" s="30"/>
      <c r="D11" s="30"/>
      <c r="E11" s="30"/>
    </row>
    <row r="12" spans="1:5" ht="16.5" hidden="1" outlineLevel="1" thickBot="1">
      <c r="A12" s="24" t="s">
        <v>41</v>
      </c>
      <c r="B12" s="27"/>
      <c r="C12" s="28"/>
      <c r="D12" s="15"/>
      <c r="E12" s="15"/>
    </row>
    <row r="13" spans="1:5" ht="16.5" hidden="1" outlineLevel="1" thickBot="1">
      <c r="A13" s="12" t="s">
        <v>4</v>
      </c>
      <c r="B13" s="6" t="s">
        <v>47</v>
      </c>
      <c r="C13" s="7">
        <f>7.71*1.1*1.12</f>
        <v>9.49872</v>
      </c>
      <c r="D13" s="15"/>
      <c r="E13" s="15"/>
    </row>
    <row r="14" spans="1:5" ht="16.5" hidden="1" outlineLevel="1" thickBot="1">
      <c r="A14" s="12" t="s">
        <v>5</v>
      </c>
      <c r="B14" s="6" t="s">
        <v>47</v>
      </c>
      <c r="C14" s="7">
        <f>7.41*1.1*1.12</f>
        <v>9.129120000000002</v>
      </c>
      <c r="D14" s="15"/>
      <c r="E14" s="15"/>
    </row>
    <row r="15" spans="1:5" ht="16.5" hidden="1" outlineLevel="1" thickBot="1">
      <c r="A15" s="12" t="s">
        <v>6</v>
      </c>
      <c r="B15" s="6" t="s">
        <v>47</v>
      </c>
      <c r="C15" s="7">
        <f>6.82*1.1*1.12</f>
        <v>8.40224</v>
      </c>
      <c r="D15" s="15"/>
      <c r="E15" s="15"/>
    </row>
    <row r="16" spans="1:5" ht="16.5" hidden="1" outlineLevel="1" thickBot="1">
      <c r="A16" s="12" t="s">
        <v>7</v>
      </c>
      <c r="B16" s="6" t="s">
        <v>47</v>
      </c>
      <c r="C16" s="7">
        <f>6.52*1.1*1.12</f>
        <v>8.03264</v>
      </c>
      <c r="D16" s="15"/>
      <c r="E16" s="15"/>
    </row>
    <row r="17" spans="1:5" ht="16.5" hidden="1" outlineLevel="1" thickBot="1">
      <c r="A17" s="12" t="s">
        <v>8</v>
      </c>
      <c r="B17" s="6" t="s">
        <v>47</v>
      </c>
      <c r="C17" s="7">
        <f>5.93*1.1*1.12</f>
        <v>7.305760000000001</v>
      </c>
      <c r="D17" s="15"/>
      <c r="E17" s="15"/>
    </row>
    <row r="18" spans="1:5" ht="16.5" hidden="1" outlineLevel="1" thickBot="1">
      <c r="A18" s="12" t="s">
        <v>9</v>
      </c>
      <c r="B18" s="6" t="s">
        <v>47</v>
      </c>
      <c r="C18" s="7">
        <f>4.15*1.1*1.12</f>
        <v>5.112800000000001</v>
      </c>
      <c r="D18" s="15"/>
      <c r="E18" s="15"/>
    </row>
    <row r="19" spans="1:5" ht="16.5" hidden="1" outlineLevel="1" thickBot="1">
      <c r="A19" s="12" t="s">
        <v>10</v>
      </c>
      <c r="B19" s="6" t="s">
        <v>47</v>
      </c>
      <c r="C19" s="7">
        <f>3.85*1.1*1.12</f>
        <v>4.743200000000001</v>
      </c>
      <c r="D19" s="15"/>
      <c r="E19" s="15"/>
    </row>
    <row r="20" spans="1:5" ht="15.75" customHeight="1" hidden="1" outlineLevel="1">
      <c r="A20" s="43" t="s">
        <v>11</v>
      </c>
      <c r="B20" s="44"/>
      <c r="C20" s="45"/>
      <c r="D20" s="15"/>
      <c r="E20" s="15"/>
    </row>
    <row r="21" spans="1:5" ht="13.5" hidden="1" outlineLevel="1" thickBot="1">
      <c r="A21" s="46" t="s">
        <v>12</v>
      </c>
      <c r="B21" s="47"/>
      <c r="C21" s="48"/>
      <c r="D21" s="15"/>
      <c r="E21" s="15"/>
    </row>
    <row r="22" spans="1:5" ht="16.5" hidden="1" outlineLevel="1" thickBot="1">
      <c r="A22" s="12" t="s">
        <v>13</v>
      </c>
      <c r="B22" s="6" t="s">
        <v>47</v>
      </c>
      <c r="C22" s="7">
        <f>4.18*1.1*1.12</f>
        <v>5.149760000000001</v>
      </c>
      <c r="D22" s="15"/>
      <c r="E22" s="15"/>
    </row>
    <row r="23" spans="1:5" ht="16.5" hidden="1" outlineLevel="1" thickBot="1">
      <c r="A23" s="12" t="s">
        <v>14</v>
      </c>
      <c r="B23" s="6" t="s">
        <v>47</v>
      </c>
      <c r="C23" s="7">
        <f>3.99*1.1*1.12</f>
        <v>4.915680000000001</v>
      </c>
      <c r="D23" s="15"/>
      <c r="E23" s="15"/>
    </row>
    <row r="24" spans="1:5" ht="16.5" hidden="1" outlineLevel="1" thickBot="1">
      <c r="A24" s="12" t="s">
        <v>15</v>
      </c>
      <c r="B24" s="6" t="s">
        <v>47</v>
      </c>
      <c r="C24" s="7">
        <f>3.88*1.1*1.12</f>
        <v>4.78016</v>
      </c>
      <c r="D24" s="15"/>
      <c r="E24" s="15"/>
    </row>
    <row r="25" spans="1:5" ht="16.5" hidden="1" outlineLevel="1" thickBot="1">
      <c r="A25" s="12" t="s">
        <v>16</v>
      </c>
      <c r="B25" s="6" t="s">
        <v>47</v>
      </c>
      <c r="C25" s="7">
        <f>3.8*1.1*1.12</f>
        <v>4.6816</v>
      </c>
      <c r="D25" s="15"/>
      <c r="E25" s="15"/>
    </row>
    <row r="26" spans="1:5" ht="16.5" hidden="1" outlineLevel="1" thickBot="1">
      <c r="A26" s="12" t="s">
        <v>17</v>
      </c>
      <c r="B26" s="6" t="s">
        <v>47</v>
      </c>
      <c r="C26" s="7">
        <f>3.42*1.1*1.12</f>
        <v>4.21344</v>
      </c>
      <c r="D26" s="15"/>
      <c r="E26" s="15"/>
    </row>
    <row r="27" spans="1:5" ht="16.5" hidden="1" outlineLevel="1" thickBot="1">
      <c r="A27" s="12" t="s">
        <v>18</v>
      </c>
      <c r="B27" s="6" t="s">
        <v>47</v>
      </c>
      <c r="C27" s="7">
        <f>3.04*1.1*1.12</f>
        <v>3.7452800000000006</v>
      </c>
      <c r="D27" s="15"/>
      <c r="E27" s="15"/>
    </row>
    <row r="28" spans="1:5" ht="16.5" hidden="1" outlineLevel="1" thickBot="1">
      <c r="A28" s="12" t="s">
        <v>19</v>
      </c>
      <c r="B28" s="6" t="s">
        <v>47</v>
      </c>
      <c r="C28" s="7">
        <f>2.85*1.1*1.12</f>
        <v>3.5112000000000005</v>
      </c>
      <c r="D28" s="15"/>
      <c r="E28" s="15"/>
    </row>
    <row r="29" spans="1:5" ht="16.5" hidden="1" outlineLevel="1" thickBot="1">
      <c r="A29" s="38" t="s">
        <v>42</v>
      </c>
      <c r="B29" s="49"/>
      <c r="C29" s="50"/>
      <c r="D29" s="15"/>
      <c r="E29" s="15"/>
    </row>
    <row r="30" spans="1:5" ht="15.75" hidden="1" outlineLevel="1">
      <c r="A30" s="13" t="s">
        <v>20</v>
      </c>
      <c r="B30" s="14"/>
      <c r="C30" s="14"/>
      <c r="D30" s="15"/>
      <c r="E30" s="15"/>
    </row>
    <row r="31" spans="1:5" ht="16.5" hidden="1" outlineLevel="1" thickBot="1">
      <c r="A31" s="12" t="s">
        <v>21</v>
      </c>
      <c r="B31" s="6" t="s">
        <v>47</v>
      </c>
      <c r="C31" s="7">
        <f>3.91*1.1*1.12</f>
        <v>4.817120000000001</v>
      </c>
      <c r="D31" s="15"/>
      <c r="E31" s="15"/>
    </row>
    <row r="32" spans="1:5" ht="16.5" hidden="1" outlineLevel="1" thickBot="1">
      <c r="A32" s="12" t="s">
        <v>22</v>
      </c>
      <c r="B32" s="6" t="s">
        <v>47</v>
      </c>
      <c r="C32" s="7">
        <f>3.99*1.1*1.12</f>
        <v>4.915680000000001</v>
      </c>
      <c r="D32" s="15"/>
      <c r="E32" s="15"/>
    </row>
    <row r="33" spans="1:5" ht="16.5" hidden="1" outlineLevel="1" thickBot="1">
      <c r="A33" s="12" t="s">
        <v>23</v>
      </c>
      <c r="B33" s="6" t="s">
        <v>47</v>
      </c>
      <c r="C33" s="7">
        <f>4.18*1.1*1.12</f>
        <v>5.149760000000001</v>
      </c>
      <c r="D33" s="15"/>
      <c r="E33" s="15"/>
    </row>
    <row r="34" spans="1:5" ht="15.75" hidden="1" outlineLevel="1">
      <c r="A34" s="19" t="s">
        <v>24</v>
      </c>
      <c r="B34" s="11" t="s">
        <v>47</v>
      </c>
      <c r="C34" s="20">
        <f>4.37*1.1*1.12</f>
        <v>5.383840000000001</v>
      </c>
      <c r="D34" s="15"/>
      <c r="E34" s="15"/>
    </row>
    <row r="35" spans="1:5" ht="27.75" customHeight="1" collapsed="1" thickBot="1">
      <c r="A35" s="38" t="s">
        <v>70</v>
      </c>
      <c r="B35" s="39"/>
      <c r="C35" s="39"/>
      <c r="D35" s="39"/>
      <c r="E35" s="40"/>
    </row>
    <row r="36" spans="1:5" ht="27" customHeight="1" thickBot="1">
      <c r="A36" s="12" t="s">
        <v>55</v>
      </c>
      <c r="B36" s="6" t="s">
        <v>47</v>
      </c>
      <c r="C36" s="7">
        <f>1197.67*1.18*0.0207</f>
        <v>29.25428742</v>
      </c>
      <c r="D36" s="7">
        <f>1269.53*1.18*0.0207</f>
        <v>31.009539779999997</v>
      </c>
      <c r="E36" s="7">
        <f>1345.7*1.18*0.0207</f>
        <v>32.8700682</v>
      </c>
    </row>
    <row r="37" spans="1:5" ht="25.5" customHeight="1" thickBot="1">
      <c r="A37" s="12" t="s">
        <v>56</v>
      </c>
      <c r="B37" s="6" t="s">
        <v>47</v>
      </c>
      <c r="C37" s="7">
        <f>1197.67*1.18*0.0173</f>
        <v>24.44923538</v>
      </c>
      <c r="D37" s="7">
        <f>1269.53*1.18*0.0173</f>
        <v>25.916185419999998</v>
      </c>
      <c r="E37" s="7">
        <f>1345.7*1.18*0.0173</f>
        <v>27.471119799999997</v>
      </c>
    </row>
    <row r="38" spans="1:5" ht="25.5" customHeight="1" thickBot="1">
      <c r="A38" s="12" t="s">
        <v>57</v>
      </c>
      <c r="B38" s="6" t="s">
        <v>47</v>
      </c>
      <c r="C38" s="7">
        <f>1197.67*1.18*0.0166</f>
        <v>23.459959960000003</v>
      </c>
      <c r="D38" s="7">
        <f>1269.53*1.18*0.0166</f>
        <v>24.86755364</v>
      </c>
      <c r="E38" s="7">
        <f>1345.7*1.18*0.0166</f>
        <v>26.3595716</v>
      </c>
    </row>
    <row r="39" spans="1:5" ht="25.5" customHeight="1" thickBot="1">
      <c r="A39" s="12" t="s">
        <v>58</v>
      </c>
      <c r="B39" s="6" t="s">
        <v>47</v>
      </c>
      <c r="C39" s="7">
        <f>1197.67*1.18*0.0099</f>
        <v>13.991180940000001</v>
      </c>
      <c r="D39" s="7">
        <f>1269.53*1.18*0.0099</f>
        <v>14.83064946</v>
      </c>
      <c r="E39" s="7">
        <f>1345.7*1.18*0.0099</f>
        <v>15.7204674</v>
      </c>
    </row>
    <row r="40" spans="1:5" ht="16.5" hidden="1" outlineLevel="1" thickBot="1">
      <c r="A40" s="24" t="s">
        <v>44</v>
      </c>
      <c r="B40" s="27"/>
      <c r="C40" s="28"/>
      <c r="D40" s="15"/>
      <c r="E40" s="15"/>
    </row>
    <row r="41" spans="1:5" ht="16.5" hidden="1" outlineLevel="1" thickBot="1">
      <c r="A41" s="12" t="s">
        <v>26</v>
      </c>
      <c r="B41" s="6" t="s">
        <v>48</v>
      </c>
      <c r="C41" s="7">
        <f>139.95*1.114*(100-18.32)/100*1.4</f>
        <v>178.279685136</v>
      </c>
      <c r="D41" s="15"/>
      <c r="E41" s="15"/>
    </row>
    <row r="42" spans="1:5" ht="16.5" hidden="1" outlineLevel="1" thickBot="1">
      <c r="A42" s="12" t="s">
        <v>27</v>
      </c>
      <c r="B42" s="6" t="s">
        <v>48</v>
      </c>
      <c r="C42" s="7">
        <f>113.26*1.114*(100-18.32)/100*1.4</f>
        <v>144.27979377280005</v>
      </c>
      <c r="D42" s="15"/>
      <c r="E42" s="15"/>
    </row>
    <row r="43" spans="1:5" ht="15.75" hidden="1" outlineLevel="1">
      <c r="A43" s="19" t="s">
        <v>28</v>
      </c>
      <c r="B43" s="11" t="s">
        <v>49</v>
      </c>
      <c r="C43" s="20">
        <f>43.68*1.114*(100-18.32)/100*1.4+0.01</f>
        <v>55.65313431040001</v>
      </c>
      <c r="D43" s="15"/>
      <c r="E43" s="15"/>
    </row>
    <row r="44" spans="1:5" ht="30.75" customHeight="1" collapsed="1" thickBot="1">
      <c r="A44" s="38" t="s">
        <v>45</v>
      </c>
      <c r="B44" s="39"/>
      <c r="C44" s="39"/>
      <c r="D44" s="39"/>
      <c r="E44" s="40"/>
    </row>
    <row r="45" spans="1:5" ht="26.25" customHeight="1" thickBot="1">
      <c r="A45" s="19" t="s">
        <v>32</v>
      </c>
      <c r="B45" s="6" t="s">
        <v>48</v>
      </c>
      <c r="C45" s="7">
        <f>C48*3.65</f>
        <v>56.6115</v>
      </c>
      <c r="D45" s="7">
        <f>D48*3.65</f>
        <v>60.006</v>
      </c>
      <c r="E45" s="7">
        <f>E48*3.65</f>
        <v>63.18149999999999</v>
      </c>
    </row>
    <row r="46" spans="1:5" ht="25.5" customHeight="1" thickBot="1">
      <c r="A46" s="17" t="s">
        <v>33</v>
      </c>
      <c r="B46" s="8" t="s">
        <v>48</v>
      </c>
      <c r="C46" s="7">
        <f>C48*1.82</f>
        <v>28.2282</v>
      </c>
      <c r="D46" s="7">
        <f>D48*1.82</f>
        <v>29.920800000000003</v>
      </c>
      <c r="E46" s="7">
        <f>E48*1.82</f>
        <v>31.504199999999997</v>
      </c>
    </row>
    <row r="47" spans="1:5" ht="22.5" customHeight="1" thickBot="1">
      <c r="A47" s="17" t="s">
        <v>36</v>
      </c>
      <c r="B47" s="8" t="s">
        <v>48</v>
      </c>
      <c r="C47" s="7">
        <f>C48*1.3</f>
        <v>20.163</v>
      </c>
      <c r="D47" s="7">
        <f>D48*1.3</f>
        <v>21.372000000000003</v>
      </c>
      <c r="E47" s="7">
        <f>E48*1.3</f>
        <v>22.503</v>
      </c>
    </row>
    <row r="48" spans="1:5" ht="24" customHeight="1" thickBot="1">
      <c r="A48" s="17" t="s">
        <v>37</v>
      </c>
      <c r="B48" s="6" t="s">
        <v>49</v>
      </c>
      <c r="C48" s="7">
        <v>15.51</v>
      </c>
      <c r="D48" s="7">
        <v>16.44</v>
      </c>
      <c r="E48" s="7">
        <v>17.31</v>
      </c>
    </row>
    <row r="49" spans="1:5" ht="33.75" customHeight="1" thickBot="1">
      <c r="A49" s="38" t="s">
        <v>46</v>
      </c>
      <c r="B49" s="39"/>
      <c r="C49" s="39"/>
      <c r="D49" s="39"/>
      <c r="E49" s="40"/>
    </row>
    <row r="50" spans="1:5" ht="25.5" customHeight="1" thickBot="1">
      <c r="A50" s="12" t="s">
        <v>32</v>
      </c>
      <c r="B50" s="6" t="s">
        <v>48</v>
      </c>
      <c r="C50" s="7">
        <f>C51*3.65</f>
        <v>60.0425</v>
      </c>
      <c r="D50" s="7">
        <f>D51*3.65</f>
        <v>63.656000000000006</v>
      </c>
      <c r="E50" s="7">
        <f>E51*3.65</f>
        <v>67.014</v>
      </c>
    </row>
    <row r="51" spans="1:5" ht="28.5" customHeight="1" thickBot="1">
      <c r="A51" s="12" t="s">
        <v>38</v>
      </c>
      <c r="B51" s="6" t="s">
        <v>49</v>
      </c>
      <c r="C51" s="7">
        <v>16.45</v>
      </c>
      <c r="D51" s="7">
        <v>17.44</v>
      </c>
      <c r="E51" s="7">
        <v>18.36</v>
      </c>
    </row>
    <row r="52" spans="1:5" ht="27.75" customHeight="1" thickBot="1">
      <c r="A52" s="12" t="s">
        <v>51</v>
      </c>
      <c r="B52" s="8" t="s">
        <v>48</v>
      </c>
      <c r="C52" s="7">
        <f>13.94*1.18*1.82</f>
        <v>29.937543999999995</v>
      </c>
      <c r="D52" s="7">
        <f>14.78*1.18*1.82</f>
        <v>31.741527999999995</v>
      </c>
      <c r="E52" s="7">
        <f>15.56*1.18*1.82</f>
        <v>33.416656</v>
      </c>
    </row>
    <row r="53" spans="1:3" ht="24.75" customHeight="1" hidden="1" outlineLevel="1" thickBot="1">
      <c r="A53" s="3" t="s">
        <v>39</v>
      </c>
      <c r="B53" s="5" t="s">
        <v>48</v>
      </c>
      <c r="C53" s="4">
        <f>6.91*1.1*1.18*1.1*1.12</f>
        <v>11.050029760000003</v>
      </c>
    </row>
    <row r="54" ht="12.75" collapsed="1"/>
  </sheetData>
  <mergeCells count="18">
    <mergeCell ref="A2:E2"/>
    <mergeCell ref="A1:E1"/>
    <mergeCell ref="A7:E7"/>
    <mergeCell ref="A6:E6"/>
    <mergeCell ref="A4:E4"/>
    <mergeCell ref="A3:E3"/>
    <mergeCell ref="A49:E49"/>
    <mergeCell ref="A10:A11"/>
    <mergeCell ref="C10:C11"/>
    <mergeCell ref="A12:C12"/>
    <mergeCell ref="D10:D11"/>
    <mergeCell ref="E10:E11"/>
    <mergeCell ref="A35:E35"/>
    <mergeCell ref="A44:E44"/>
    <mergeCell ref="A40:C40"/>
    <mergeCell ref="A20:C20"/>
    <mergeCell ref="A21:C21"/>
    <mergeCell ref="A29:C2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2012-05-14T04:54:13Z</cp:lastPrinted>
  <dcterms:created xsi:type="dcterms:W3CDTF">1996-10-08T23:32:33Z</dcterms:created>
  <dcterms:modified xsi:type="dcterms:W3CDTF">2012-05-17T04:38:45Z</dcterms:modified>
  <cp:category/>
  <cp:version/>
  <cp:contentType/>
  <cp:contentStatus/>
</cp:coreProperties>
</file>